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3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28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<sst xmlns="http://schemas.openxmlformats.org/spreadsheetml/2006/main" count="76" uniqueCount="61">
  <si>
    <t>1.2</t>
  </si>
  <si>
    <t>2.1</t>
  </si>
  <si>
    <t>2.2</t>
  </si>
  <si>
    <t>2.3</t>
  </si>
  <si>
    <t>2.4</t>
  </si>
  <si>
    <t>ВСЬОГО ВИДАТКІВ</t>
  </si>
  <si>
    <t>грн.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</si>
  <si>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</si>
  <si>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</si>
  <si>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</si>
  <si>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</si>
  <si>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</si>
  <si>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</si>
  <si>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</si>
  <si>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</si>
  <si>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</si>
  <si>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</si>
  <si>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ГОЛОВНИЙ РОЗПОРЯДНИК КОШТІВ -ДЕПАРТАМЕНТ ЖИТЛОВО-КОМУНАЛЬНОГО КОМПЛЕКСУ </t>
  </si>
  <si>
    <t xml:space="preserve"> ВОДОПРОВІДНО -КАНАЛІЗАЦІЙНЕ ГОСПОДАРСТВО</t>
  </si>
  <si>
    <t>Обстеження якості питної води з нецентралізованих джерел водопостачання</t>
  </si>
  <si>
    <t>БЛАГОУСТРІЙ МІСТА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</si>
  <si>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</si>
  <si>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</si>
  <si>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</si>
  <si>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</si>
  <si>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</si>
  <si>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</si>
  <si>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</si>
  <si>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</si>
  <si>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</si>
  <si>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</si>
  <si>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</si>
  <si>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</si>
  <si>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</si>
  <si>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</si>
  <si>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2.5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</si>
  <si>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</si>
  <si>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</si>
  <si>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2.6</t>
  </si>
  <si>
    <t>2.7</t>
  </si>
  <si>
    <t>2.8</t>
  </si>
  <si>
    <t>2.9</t>
  </si>
  <si>
    <t>Утримання мереж зливової каналізації, в т.ч.:</t>
  </si>
  <si>
    <t>оплата електроенергії насосних станцій</t>
  </si>
  <si>
    <t>2.10</t>
  </si>
  <si>
    <t>2.11</t>
  </si>
  <si>
    <t>Монтування ялинки та гирлянд</t>
  </si>
  <si>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</si>
  <si>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</si>
  <si>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</si>
  <si>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</si>
  <si>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</si>
  <si>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</si>
  <si>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</si>
  <si>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</si>
  <si>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</si>
  <si>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</si>
  <si>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% виконання</t>
  </si>
  <si>
    <t xml:space="preserve">ВИДАТКИ НА ЖИТЛОВО-КОМУНАЛЬНЕ ГОСПОДАРСТВО ЗА РАХУНОК КОШТІВ ЗАГАЛЬНОГО ФОНДУ МІСЬКОГО БЮДЖЕТУ  У 2016 РОЦІ  </t>
  </si>
  <si>
    <t xml:space="preserve">Разом видатків на поточний рік </t>
  </si>
  <si>
    <t>Профінансовано  на 12.02.2016 року</t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</si>
</sst>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1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1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3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0" fillId="0" borderId="0">
      <alignment/>
      <protection/>
    </xf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4" fillId="0" borderId="0" xfId="0" applyNumberFormat="1" applyFont="1" applyFill="1" applyAlignment="1" applyProtection="1">
      <alignment vertical="center" wrapText="1"/>
      <protection/>
    </xf>
    <xf numFmtId="0" fontId="2" fillId="0" borderId="0" xfId="0" applyFont="1" applyAlignment="1">
      <alignment horizontal="right"/>
    </xf>
    <xf numFmtId="0" fontId="2" fillId="0" borderId="10" xfId="80" applyFont="1" applyFill="1" applyBorder="1" applyAlignment="1">
      <alignment horizontal="left" wrapText="1"/>
      <protection/>
    </xf>
    <xf numFmtId="0" fontId="15" fillId="0" borderId="10" xfId="80" applyFont="1" applyFill="1" applyBorder="1" applyAlignment="1">
      <alignment horizontal="left" wrapText="1"/>
      <protection/>
    </xf>
    <xf numFmtId="0" fontId="21" fillId="0" borderId="10" xfId="80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0" fontId="17" fillId="0" borderId="10" xfId="0" applyNumberFormat="1" applyFont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0" fontId="18" fillId="0" borderId="10" xfId="0" applyNumberFormat="1" applyFont="1" applyBorder="1" applyAlignment="1">
      <alignment horizontal="center" vertical="center" wrapText="1"/>
    </xf>
    <xf numFmtId="180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89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0" fontId="17" fillId="25" borderId="10" xfId="0" applyNumberFormat="1" applyFont="1" applyFill="1" applyBorder="1" applyAlignment="1">
      <alignment horizontal="center" vertical="center" wrapText="1"/>
    </xf>
    <xf numFmtId="180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89" fontId="17" fillId="0" borderId="10" xfId="0" applyNumberFormat="1" applyFont="1" applyFill="1" applyBorder="1" applyAlignment="1">
      <alignment horizontal="center" vertical="center" wrapText="1"/>
    </xf>
    <xf numFmtId="190" fontId="25" fillId="0" borderId="10" xfId="0" applyNumberFormat="1" applyFont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80" fontId="15" fillId="0" borderId="10" xfId="0" applyNumberFormat="1" applyFont="1" applyFill="1" applyBorder="1" applyAlignment="1">
      <alignment horizontal="center" vertical="center" wrapText="1"/>
    </xf>
    <xf numFmtId="189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0" fontId="17" fillId="24" borderId="10" xfId="0" applyNumberFormat="1" applyFont="1" applyFill="1" applyBorder="1" applyAlignment="1">
      <alignment horizontal="center" vertical="center" wrapText="1"/>
    </xf>
    <xf numFmtId="190" fontId="17" fillId="25" borderId="10" xfId="0" applyNumberFormat="1" applyFont="1" applyFill="1" applyBorder="1" applyAlignment="1">
      <alignment horizontal="center" vertical="center" wrapText="1"/>
    </xf>
    <xf numFmtId="190" fontId="25" fillId="25" borderId="10" xfId="0" applyNumberFormat="1" applyFont="1" applyFill="1" applyBorder="1" applyAlignment="1">
      <alignment horizontal="left" vertical="center" wrapText="1"/>
    </xf>
    <xf numFmtId="190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0" fontId="17" fillId="0" borderId="10" xfId="0" applyNumberFormat="1" applyFont="1" applyBorder="1" applyAlignment="1">
      <alignment horizontal="center" vertical="center" wrapText="1"/>
    </xf>
    <xf numFmtId="190" fontId="25" fillId="0" borderId="10" xfId="0" applyNumberFormat="1" applyFont="1" applyBorder="1" applyAlignment="1">
      <alignment horizontal="left"/>
    </xf>
    <xf numFmtId="190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4" fontId="18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16" fillId="0" borderId="0" xfId="0" applyFont="1" applyAlignment="1">
      <alignment horizontal="center"/>
    </xf>
    <xf numFmtId="0" fontId="15" fillId="0" borderId="10" xfId="0" applyFont="1" applyBorder="1" applyAlignment="1">
      <alignment horizontal="center"/>
    </xf>
    <xf numFmtId="0" fontId="25" fillId="0" borderId="10" xfId="0" applyNumberFormat="1" applyFont="1" applyBorder="1" applyAlignment="1">
      <alignment horizontal="left" vertical="center" wrapText="1"/>
    </xf>
    <xf numFmtId="188" fontId="15" fillId="24" borderId="10" xfId="0" applyNumberFormat="1" applyFont="1" applyFill="1" applyBorder="1" applyAlignment="1">
      <alignment horizontal="center"/>
    </xf>
    <xf numFmtId="188" fontId="15" fillId="25" borderId="10" xfId="0" applyNumberFormat="1" applyFont="1" applyFill="1" applyBorder="1" applyAlignment="1">
      <alignment horizontal="center"/>
    </xf>
    <xf numFmtId="188" fontId="21" fillId="25" borderId="10" xfId="0" applyNumberFormat="1" applyFont="1" applyFill="1" applyBorder="1" applyAlignment="1">
      <alignment horizontal="center"/>
    </xf>
    <xf numFmtId="188" fontId="21" fillId="25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8 до бюджету 2012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Стиль 1" xfId="87"/>
    <cellStyle name="Текст предупреждения" xfId="88"/>
    <cellStyle name="Comma" xfId="89"/>
    <cellStyle name="Comma [0]" xfId="90"/>
    <cellStyle name="Хороший" xfId="91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53"/>
  <sheetViews>
    <sheetView tabSelected="1" workbookViewId="0" topLeftCell="B1">
      <selection activeCell="B4" sqref="B4"/>
    </sheetView>
  </sheetViews>
  <sheetFormatPr defaultColWidth="9.33203125" defaultRowHeight="12.75"/>
  <cols>
    <col min="1" max="1" width="9.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26.16015625" style="0" customWidth="1"/>
    <col min="15" max="15" width="23.33203125" style="0" customWidth="1"/>
  </cols>
  <sheetData>
    <row r="2" ht="12.75" hidden="1"/>
    <row r="3" ht="12.75" hidden="1"/>
    <row r="4" ht="75" customHeight="1">
      <c r="M4" s="3"/>
    </row>
    <row r="5" spans="2:15" ht="56.25" customHeight="1">
      <c r="B5" s="68" t="s">
        <v>58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9"/>
      <c r="O5" s="69"/>
    </row>
    <row r="6" spans="2:13" ht="24.7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ht="28.5" customHeight="1">
      <c r="O7" s="61" t="s">
        <v>6</v>
      </c>
    </row>
    <row r="8" spans="1:15" ht="20.25" customHeight="1">
      <c r="A8" s="73" t="s">
        <v>7</v>
      </c>
      <c r="B8" s="73" t="s">
        <v>8</v>
      </c>
      <c r="C8" s="45" t="s">
        <v>9</v>
      </c>
      <c r="D8" s="45" t="s">
        <v>10</v>
      </c>
      <c r="E8" s="46" t="s">
        <v>11</v>
      </c>
      <c r="F8" s="45" t="s">
        <v>12</v>
      </c>
      <c r="G8" s="45" t="s">
        <v>13</v>
      </c>
      <c r="H8" s="73" t="s">
        <v>14</v>
      </c>
      <c r="I8" s="73" t="s">
        <v>15</v>
      </c>
      <c r="J8" s="73" t="s">
        <v>16</v>
      </c>
      <c r="K8" s="73" t="s">
        <v>59</v>
      </c>
      <c r="L8" s="73"/>
      <c r="M8" s="73"/>
      <c r="N8" s="70" t="s">
        <v>60</v>
      </c>
      <c r="O8" s="72" t="s">
        <v>57</v>
      </c>
    </row>
    <row r="9" spans="1:15" ht="71.25" customHeight="1">
      <c r="A9" s="73"/>
      <c r="B9" s="73"/>
      <c r="C9" s="16">
        <v>2</v>
      </c>
      <c r="D9" s="16">
        <v>3</v>
      </c>
      <c r="E9" s="17">
        <v>4</v>
      </c>
      <c r="F9" s="16">
        <v>3</v>
      </c>
      <c r="G9" s="16">
        <v>4</v>
      </c>
      <c r="H9" s="73"/>
      <c r="I9" s="73"/>
      <c r="J9" s="73"/>
      <c r="K9" s="73"/>
      <c r="L9" s="73"/>
      <c r="M9" s="73"/>
      <c r="N9" s="71"/>
      <c r="O9" s="72"/>
    </row>
    <row r="10" spans="1:15" ht="18.75">
      <c r="A10" s="47">
        <v>1</v>
      </c>
      <c r="B10" s="47">
        <v>2</v>
      </c>
      <c r="C10" s="48"/>
      <c r="D10" s="48"/>
      <c r="E10" s="49"/>
      <c r="F10" s="48"/>
      <c r="G10" s="48"/>
      <c r="H10" s="47"/>
      <c r="I10" s="47"/>
      <c r="J10" s="47"/>
      <c r="K10" s="47"/>
      <c r="L10" s="47"/>
      <c r="M10" s="47">
        <v>3</v>
      </c>
      <c r="N10" s="62">
        <v>4</v>
      </c>
      <c r="O10" s="62">
        <v>5</v>
      </c>
    </row>
    <row r="11" spans="1:15" ht="35.25" customHeight="1">
      <c r="A11" s="73" t="s">
        <v>17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60"/>
      <c r="O11" s="60"/>
    </row>
    <row r="12" spans="1:15" ht="19.5">
      <c r="A12" s="10">
        <v>1</v>
      </c>
      <c r="B12" s="11" t="s">
        <v>18</v>
      </c>
      <c r="C12" s="12"/>
      <c r="D12" s="12"/>
      <c r="E12" s="13"/>
      <c r="F12" s="12"/>
      <c r="G12" s="12"/>
      <c r="H12" s="14"/>
      <c r="I12" s="14"/>
      <c r="J12" s="14"/>
      <c r="K12" s="14"/>
      <c r="L12" s="14"/>
      <c r="M12" s="50">
        <f>M13</f>
        <v>28400</v>
      </c>
      <c r="N12" s="50">
        <f>N13</f>
        <v>0</v>
      </c>
      <c r="O12" s="64">
        <f>N12/M12*100</f>
        <v>0</v>
      </c>
    </row>
    <row r="13" spans="1:15" ht="37.5">
      <c r="A13" s="58" t="s">
        <v>0</v>
      </c>
      <c r="B13" s="15" t="s">
        <v>19</v>
      </c>
      <c r="C13" s="16"/>
      <c r="D13" s="16"/>
      <c r="E13" s="17"/>
      <c r="F13" s="16"/>
      <c r="G13" s="16"/>
      <c r="H13" s="18"/>
      <c r="I13" s="18"/>
      <c r="J13" s="18"/>
      <c r="K13" s="18"/>
      <c r="L13" s="18"/>
      <c r="M13" s="51">
        <v>28400</v>
      </c>
      <c r="N13" s="51">
        <v>0</v>
      </c>
      <c r="O13" s="65">
        <f>N13/M13*100</f>
        <v>0</v>
      </c>
    </row>
    <row r="14" spans="1:15" ht="19.5">
      <c r="A14" s="10">
        <v>2</v>
      </c>
      <c r="B14" s="11" t="s">
        <v>20</v>
      </c>
      <c r="C14" s="12"/>
      <c r="D14" s="12"/>
      <c r="E14" s="13"/>
      <c r="F14" s="12"/>
      <c r="G14" s="12"/>
      <c r="H14" s="14"/>
      <c r="I14" s="14"/>
      <c r="J14" s="14"/>
      <c r="K14" s="14"/>
      <c r="L14" s="14"/>
      <c r="M14" s="50">
        <f>M15+M19+M25+M29+M33+M37+M43+M35+M40+M44+M36</f>
        <v>63472000</v>
      </c>
      <c r="N14" s="50">
        <f>N15+N19+N25+N29+N33+N37+N43+N35+N40+N44+N36</f>
        <v>9795133.950000001</v>
      </c>
      <c r="O14" s="64">
        <f aca="true" t="shared" si="0" ref="O14:O50">N14/M14*100</f>
        <v>15.432212550415933</v>
      </c>
    </row>
    <row r="15" spans="1:15" ht="18.75">
      <c r="A15" s="40" t="s">
        <v>1</v>
      </c>
      <c r="B15" s="19" t="s">
        <v>47</v>
      </c>
      <c r="C15" s="20">
        <v>4945</v>
      </c>
      <c r="D15" s="20" t="e">
        <f>4797.2+#REF!</f>
        <v>#REF!</v>
      </c>
      <c r="E15" s="20">
        <v>516.2</v>
      </c>
      <c r="F15" s="20">
        <v>4326</v>
      </c>
      <c r="G15" s="21">
        <f>7616.03-3700.736</f>
        <v>3915.294</v>
      </c>
      <c r="H15" s="21">
        <v>3323</v>
      </c>
      <c r="I15" s="21">
        <v>4326</v>
      </c>
      <c r="J15" s="21" t="s">
        <v>21</v>
      </c>
      <c r="K15" s="21" t="s">
        <v>21</v>
      </c>
      <c r="L15" s="21" t="s">
        <v>21</v>
      </c>
      <c r="M15" s="51">
        <f>M16+M17+M18</f>
        <v>7956400</v>
      </c>
      <c r="N15" s="51">
        <f>N16+N17+N18</f>
        <v>746090.26</v>
      </c>
      <c r="O15" s="65">
        <f t="shared" si="0"/>
        <v>9.377234176260622</v>
      </c>
    </row>
    <row r="16" spans="1:15" ht="18.75">
      <c r="A16" s="54"/>
      <c r="B16" s="22" t="s">
        <v>22</v>
      </c>
      <c r="C16" s="23"/>
      <c r="D16" s="23"/>
      <c r="E16" s="23"/>
      <c r="F16" s="23"/>
      <c r="G16" s="24"/>
      <c r="H16" s="24"/>
      <c r="I16" s="24"/>
      <c r="J16" s="24"/>
      <c r="K16" s="24"/>
      <c r="L16" s="24"/>
      <c r="M16" s="52">
        <v>3915300</v>
      </c>
      <c r="N16" s="52">
        <v>377576</v>
      </c>
      <c r="O16" s="66">
        <f t="shared" si="0"/>
        <v>9.64360329987485</v>
      </c>
    </row>
    <row r="17" spans="1:15" ht="18.75">
      <c r="A17" s="54"/>
      <c r="B17" s="22" t="s">
        <v>23</v>
      </c>
      <c r="C17" s="23"/>
      <c r="D17" s="23"/>
      <c r="E17" s="23"/>
      <c r="F17" s="23"/>
      <c r="G17" s="24"/>
      <c r="H17" s="24"/>
      <c r="I17" s="24"/>
      <c r="J17" s="24"/>
      <c r="K17" s="24"/>
      <c r="L17" s="24"/>
      <c r="M17" s="52">
        <v>3700700</v>
      </c>
      <c r="N17" s="52">
        <v>368514.26</v>
      </c>
      <c r="O17" s="66">
        <f t="shared" si="0"/>
        <v>9.95796092631124</v>
      </c>
    </row>
    <row r="18" spans="1:15" ht="37.5">
      <c r="A18" s="54"/>
      <c r="B18" s="6" t="s">
        <v>24</v>
      </c>
      <c r="C18" s="23"/>
      <c r="D18" s="23"/>
      <c r="E18" s="23"/>
      <c r="F18" s="23"/>
      <c r="G18" s="24"/>
      <c r="H18" s="24"/>
      <c r="I18" s="24"/>
      <c r="J18" s="24"/>
      <c r="K18" s="24"/>
      <c r="L18" s="24"/>
      <c r="M18" s="52">
        <v>340400</v>
      </c>
      <c r="N18" s="52">
        <v>0</v>
      </c>
      <c r="O18" s="66">
        <f t="shared" si="0"/>
        <v>0</v>
      </c>
    </row>
    <row r="19" spans="1:15" ht="18.75">
      <c r="A19" s="40" t="s">
        <v>2</v>
      </c>
      <c r="B19" s="25" t="s">
        <v>48</v>
      </c>
      <c r="C19" s="20">
        <v>5449.4</v>
      </c>
      <c r="D19" s="20">
        <f>C19</f>
        <v>5449.4</v>
      </c>
      <c r="E19" s="20">
        <v>1012.4</v>
      </c>
      <c r="F19" s="20">
        <v>4437</v>
      </c>
      <c r="G19" s="21">
        <v>8582.5</v>
      </c>
      <c r="H19" s="21">
        <v>1513.5</v>
      </c>
      <c r="I19" s="21">
        <v>4437</v>
      </c>
      <c r="J19" s="21"/>
      <c r="K19" s="21"/>
      <c r="L19" s="21"/>
      <c r="M19" s="51">
        <f>M20+M21+M22+M23+M24</f>
        <v>5469440</v>
      </c>
      <c r="N19" s="51">
        <f>N20+N21+N22+N23+N24</f>
        <v>509828.91</v>
      </c>
      <c r="O19" s="65">
        <f t="shared" si="0"/>
        <v>9.3214096872806</v>
      </c>
    </row>
    <row r="20" spans="1:15" ht="18.75">
      <c r="A20" s="54"/>
      <c r="B20" s="27" t="s">
        <v>25</v>
      </c>
      <c r="C20" s="23"/>
      <c r="D20" s="23"/>
      <c r="E20" s="23"/>
      <c r="F20" s="23"/>
      <c r="G20" s="24"/>
      <c r="H20" s="24"/>
      <c r="I20" s="24"/>
      <c r="J20" s="24"/>
      <c r="K20" s="24"/>
      <c r="L20" s="26"/>
      <c r="M20" s="53">
        <v>1799360</v>
      </c>
      <c r="N20" s="53">
        <v>0</v>
      </c>
      <c r="O20" s="66">
        <f t="shared" si="0"/>
        <v>0</v>
      </c>
    </row>
    <row r="21" spans="1:15" ht="18.75">
      <c r="A21" s="54"/>
      <c r="B21" s="27" t="s">
        <v>26</v>
      </c>
      <c r="C21" s="23"/>
      <c r="D21" s="23"/>
      <c r="E21" s="23"/>
      <c r="F21" s="23"/>
      <c r="G21" s="24"/>
      <c r="H21" s="24"/>
      <c r="I21" s="24"/>
      <c r="J21" s="24"/>
      <c r="K21" s="24"/>
      <c r="L21" s="26"/>
      <c r="M21" s="53">
        <f>45000+98000</f>
        <v>143000</v>
      </c>
      <c r="N21" s="53">
        <v>0</v>
      </c>
      <c r="O21" s="66">
        <f t="shared" si="0"/>
        <v>0</v>
      </c>
    </row>
    <row r="22" spans="1:15" ht="37.5">
      <c r="A22" s="54"/>
      <c r="B22" s="22" t="s">
        <v>27</v>
      </c>
      <c r="C22" s="23"/>
      <c r="D22" s="23"/>
      <c r="E22" s="23"/>
      <c r="F22" s="23"/>
      <c r="G22" s="24"/>
      <c r="H22" s="24"/>
      <c r="I22" s="24"/>
      <c r="J22" s="24"/>
      <c r="K22" s="24"/>
      <c r="L22" s="26"/>
      <c r="M22" s="53">
        <f>1231480+1589000+180000+29600</f>
        <v>3030080</v>
      </c>
      <c r="N22" s="53">
        <f>95028.5+188463.6+68400+157936.81</f>
        <v>509828.91</v>
      </c>
      <c r="O22" s="66">
        <f t="shared" si="0"/>
        <v>16.825592393600168</v>
      </c>
    </row>
    <row r="23" spans="1:15" ht="18.75">
      <c r="A23" s="54"/>
      <c r="B23" s="22" t="s">
        <v>28</v>
      </c>
      <c r="C23" s="23"/>
      <c r="D23" s="23"/>
      <c r="E23" s="23"/>
      <c r="F23" s="23"/>
      <c r="G23" s="24"/>
      <c r="H23" s="24"/>
      <c r="I23" s="24"/>
      <c r="J23" s="24"/>
      <c r="K23" s="24"/>
      <c r="L23" s="26"/>
      <c r="M23" s="53">
        <f>252000+175000</f>
        <v>427000</v>
      </c>
      <c r="N23" s="53">
        <v>0</v>
      </c>
      <c r="O23" s="66">
        <f t="shared" si="0"/>
        <v>0</v>
      </c>
    </row>
    <row r="24" spans="1:15" ht="18.75">
      <c r="A24" s="54"/>
      <c r="B24" s="22" t="s">
        <v>29</v>
      </c>
      <c r="C24" s="23"/>
      <c r="D24" s="23"/>
      <c r="E24" s="23"/>
      <c r="F24" s="23"/>
      <c r="G24" s="24"/>
      <c r="H24" s="24"/>
      <c r="I24" s="24"/>
      <c r="J24" s="24"/>
      <c r="K24" s="24"/>
      <c r="L24" s="26"/>
      <c r="M24" s="53">
        <v>70000</v>
      </c>
      <c r="N24" s="53">
        <v>0</v>
      </c>
      <c r="O24" s="66">
        <f t="shared" si="0"/>
        <v>0</v>
      </c>
    </row>
    <row r="25" spans="1:15" ht="18.75">
      <c r="A25" s="40" t="s">
        <v>3</v>
      </c>
      <c r="B25" s="19" t="s">
        <v>30</v>
      </c>
      <c r="C25" s="20">
        <f>256.5+80.3</f>
        <v>336.8</v>
      </c>
      <c r="D25" s="20">
        <f>C25</f>
        <v>336.8</v>
      </c>
      <c r="E25" s="20">
        <f>74+23.5</f>
        <v>97.5</v>
      </c>
      <c r="F25" s="20">
        <f>D25-E25</f>
        <v>239.3</v>
      </c>
      <c r="G25" s="28">
        <f>1056.05-187.9-170</f>
        <v>698.15</v>
      </c>
      <c r="H25" s="28">
        <v>74.25</v>
      </c>
      <c r="I25" s="28">
        <v>239.3</v>
      </c>
      <c r="J25" s="28"/>
      <c r="K25" s="28" t="s">
        <v>21</v>
      </c>
      <c r="L25" s="28" t="s">
        <v>21</v>
      </c>
      <c r="M25" s="51">
        <f>M26+M27+M28</f>
        <v>625900</v>
      </c>
      <c r="N25" s="51">
        <f>N26+N27+N28</f>
        <v>0</v>
      </c>
      <c r="O25" s="65">
        <f t="shared" si="0"/>
        <v>0</v>
      </c>
    </row>
    <row r="26" spans="1:15" ht="18.75">
      <c r="A26" s="54"/>
      <c r="B26" s="22" t="s">
        <v>31</v>
      </c>
      <c r="C26" s="23"/>
      <c r="D26" s="23"/>
      <c r="E26" s="23"/>
      <c r="F26" s="23"/>
      <c r="G26" s="24"/>
      <c r="H26" s="29"/>
      <c r="I26" s="29"/>
      <c r="J26" s="24"/>
      <c r="K26" s="24"/>
      <c r="L26" s="24"/>
      <c r="M26" s="52">
        <v>268000</v>
      </c>
      <c r="N26" s="52">
        <v>0</v>
      </c>
      <c r="O26" s="66">
        <f t="shared" si="0"/>
        <v>0</v>
      </c>
    </row>
    <row r="27" spans="1:15" ht="18.75">
      <c r="A27" s="54"/>
      <c r="B27" s="22" t="s">
        <v>32</v>
      </c>
      <c r="C27" s="23"/>
      <c r="D27" s="23"/>
      <c r="E27" s="23"/>
      <c r="F27" s="23"/>
      <c r="G27" s="24"/>
      <c r="H27" s="29"/>
      <c r="I27" s="29"/>
      <c r="J27" s="24"/>
      <c r="K27" s="24"/>
      <c r="L27" s="24"/>
      <c r="M27" s="52">
        <v>170000</v>
      </c>
      <c r="N27" s="52">
        <v>0</v>
      </c>
      <c r="O27" s="66">
        <f t="shared" si="0"/>
        <v>0</v>
      </c>
    </row>
    <row r="28" spans="1:15" ht="18.75">
      <c r="A28" s="54"/>
      <c r="B28" s="27" t="s">
        <v>33</v>
      </c>
      <c r="C28" s="23">
        <f>173.3</f>
        <v>173.3</v>
      </c>
      <c r="D28" s="23">
        <f>173.3</f>
        <v>173.3</v>
      </c>
      <c r="E28" s="23">
        <v>83.4</v>
      </c>
      <c r="F28" s="23">
        <f>D28-E28</f>
        <v>89.9</v>
      </c>
      <c r="G28" s="24">
        <f>666.764-14.616-20</f>
        <v>632.148</v>
      </c>
      <c r="H28" s="24">
        <v>166.1</v>
      </c>
      <c r="I28" s="24">
        <v>89.9</v>
      </c>
      <c r="J28" s="24"/>
      <c r="K28" s="24" t="s">
        <v>21</v>
      </c>
      <c r="L28" s="24" t="s">
        <v>21</v>
      </c>
      <c r="M28" s="32">
        <v>187900</v>
      </c>
      <c r="N28" s="32">
        <v>0</v>
      </c>
      <c r="O28" s="66">
        <f t="shared" si="0"/>
        <v>0</v>
      </c>
    </row>
    <row r="29" spans="1:15" ht="17.25" customHeight="1">
      <c r="A29" s="40" t="s">
        <v>4</v>
      </c>
      <c r="B29" s="25" t="s">
        <v>34</v>
      </c>
      <c r="C29" s="20">
        <f>122.6+1881.1</f>
        <v>2003.6999999999998</v>
      </c>
      <c r="D29" s="20">
        <f>121.8+1840</f>
        <v>1961.8</v>
      </c>
      <c r="E29" s="20">
        <v>27.7</v>
      </c>
      <c r="F29" s="20">
        <f>D29-E29</f>
        <v>1934.1</v>
      </c>
      <c r="G29" s="21">
        <f>2239.093+25.0115+616.4775</f>
        <v>2880.582</v>
      </c>
      <c r="H29" s="21">
        <v>1332.8</v>
      </c>
      <c r="I29" s="20">
        <v>1934.1</v>
      </c>
      <c r="J29" s="21"/>
      <c r="K29" s="21" t="s">
        <v>21</v>
      </c>
      <c r="L29" s="21" t="s">
        <v>21</v>
      </c>
      <c r="M29" s="51">
        <f>M30+M31+M32</f>
        <v>2123000</v>
      </c>
      <c r="N29" s="51">
        <f>N30+N31+N32</f>
        <v>0</v>
      </c>
      <c r="O29" s="65">
        <f t="shared" si="0"/>
        <v>0</v>
      </c>
    </row>
    <row r="30" spans="1:15" ht="37.5">
      <c r="A30" s="54"/>
      <c r="B30" s="7" t="s">
        <v>49</v>
      </c>
      <c r="C30" s="23"/>
      <c r="D30" s="23"/>
      <c r="E30" s="23"/>
      <c r="F30" s="23"/>
      <c r="G30" s="24"/>
      <c r="H30" s="24"/>
      <c r="I30" s="23"/>
      <c r="J30" s="24"/>
      <c r="K30" s="24"/>
      <c r="L30" s="24"/>
      <c r="M30" s="52">
        <f>1984500</f>
        <v>1984500</v>
      </c>
      <c r="N30" s="52">
        <v>0</v>
      </c>
      <c r="O30" s="66">
        <f>N30/M30*100</f>
        <v>0</v>
      </c>
    </row>
    <row r="31" spans="1:15" ht="18.75">
      <c r="A31" s="54"/>
      <c r="B31" s="22" t="s">
        <v>32</v>
      </c>
      <c r="C31" s="23"/>
      <c r="D31" s="23"/>
      <c r="E31" s="23"/>
      <c r="F31" s="23"/>
      <c r="G31" s="24"/>
      <c r="H31" s="24"/>
      <c r="I31" s="23"/>
      <c r="J31" s="24"/>
      <c r="K31" s="24"/>
      <c r="L31" s="24"/>
      <c r="M31" s="52">
        <f>117815</f>
        <v>117815</v>
      </c>
      <c r="N31" s="52">
        <v>0</v>
      </c>
      <c r="O31" s="66">
        <f t="shared" si="0"/>
        <v>0</v>
      </c>
    </row>
    <row r="32" spans="1:15" ht="18.75">
      <c r="A32" s="54"/>
      <c r="B32" s="27" t="s">
        <v>33</v>
      </c>
      <c r="C32" s="23">
        <v>22463.7</v>
      </c>
      <c r="D32" s="23">
        <f>7156.8+15302.9</f>
        <v>22459.7</v>
      </c>
      <c r="E32" s="23">
        <f>1375.6+2420.3</f>
        <v>3795.9</v>
      </c>
      <c r="F32" s="23">
        <v>18663.8</v>
      </c>
      <c r="G32" s="24">
        <v>26758.69305</v>
      </c>
      <c r="H32" s="24" t="e">
        <f>#REF!+#REF!+#REF!+#REF!</f>
        <v>#REF!</v>
      </c>
      <c r="I32" s="24" t="e">
        <f>#REF!+#REF!+#REF!+#REF!</f>
        <v>#REF!</v>
      </c>
      <c r="J32" s="24"/>
      <c r="K32" s="24" t="s">
        <v>21</v>
      </c>
      <c r="L32" s="24" t="s">
        <v>21</v>
      </c>
      <c r="M32" s="32">
        <v>20685</v>
      </c>
      <c r="N32" s="32">
        <v>0</v>
      </c>
      <c r="O32" s="66">
        <f t="shared" si="0"/>
        <v>0</v>
      </c>
    </row>
    <row r="33" spans="1:15" ht="18.75">
      <c r="A33" s="40" t="s">
        <v>35</v>
      </c>
      <c r="B33" s="30" t="s">
        <v>36</v>
      </c>
      <c r="C33" s="20"/>
      <c r="D33" s="20"/>
      <c r="E33" s="20"/>
      <c r="F33" s="20"/>
      <c r="G33" s="21"/>
      <c r="H33" s="21"/>
      <c r="I33" s="21"/>
      <c r="J33" s="21"/>
      <c r="K33" s="31"/>
      <c r="L33" s="31"/>
      <c r="M33" s="55">
        <f>M34</f>
        <v>135989</v>
      </c>
      <c r="N33" s="55">
        <f>N34</f>
        <v>0</v>
      </c>
      <c r="O33" s="65">
        <f t="shared" si="0"/>
        <v>0</v>
      </c>
    </row>
    <row r="34" spans="1:15" ht="37.5">
      <c r="A34" s="54"/>
      <c r="B34" s="7" t="s">
        <v>37</v>
      </c>
      <c r="C34" s="23"/>
      <c r="D34" s="23"/>
      <c r="E34" s="23"/>
      <c r="F34" s="23"/>
      <c r="G34" s="24"/>
      <c r="H34" s="24"/>
      <c r="I34" s="24"/>
      <c r="J34" s="24"/>
      <c r="K34" s="26"/>
      <c r="L34" s="26"/>
      <c r="M34" s="32">
        <f>135989</f>
        <v>135989</v>
      </c>
      <c r="N34" s="32">
        <v>0</v>
      </c>
      <c r="O34" s="66">
        <f t="shared" si="0"/>
        <v>0</v>
      </c>
    </row>
    <row r="35" spans="1:15" s="1" customFormat="1" ht="18.75">
      <c r="A35" s="40" t="s">
        <v>38</v>
      </c>
      <c r="B35" s="5" t="s">
        <v>50</v>
      </c>
      <c r="C35" s="23"/>
      <c r="D35" s="23"/>
      <c r="E35" s="23"/>
      <c r="F35" s="23"/>
      <c r="G35" s="24"/>
      <c r="H35" s="24"/>
      <c r="I35" s="24"/>
      <c r="J35" s="24"/>
      <c r="K35" s="26"/>
      <c r="L35" s="26"/>
      <c r="M35" s="55">
        <v>5104000</v>
      </c>
      <c r="N35" s="55">
        <v>307554.9</v>
      </c>
      <c r="O35" s="65">
        <f t="shared" si="0"/>
        <v>6.025762147335423</v>
      </c>
    </row>
    <row r="36" spans="1:15" s="1" customFormat="1" ht="18.75">
      <c r="A36" s="40" t="s">
        <v>39</v>
      </c>
      <c r="B36" s="25" t="s">
        <v>51</v>
      </c>
      <c r="C36" s="23"/>
      <c r="D36" s="23"/>
      <c r="E36" s="23"/>
      <c r="F36" s="23"/>
      <c r="G36" s="24"/>
      <c r="H36" s="24"/>
      <c r="I36" s="24"/>
      <c r="J36" s="24"/>
      <c r="K36" s="26"/>
      <c r="L36" s="26"/>
      <c r="M36" s="55">
        <v>15799500</v>
      </c>
      <c r="N36" s="55">
        <f>395040.22+212576.7</f>
        <v>607616.9199999999</v>
      </c>
      <c r="O36" s="65">
        <f t="shared" si="0"/>
        <v>3.845798411342131</v>
      </c>
    </row>
    <row r="37" spans="1:15" ht="18.75">
      <c r="A37" s="40" t="s">
        <v>40</v>
      </c>
      <c r="B37" s="25" t="s">
        <v>56</v>
      </c>
      <c r="C37" s="20">
        <f>20554.4+1254+42.4</f>
        <v>21850.800000000003</v>
      </c>
      <c r="D37" s="20">
        <f>20118.2+1254+42.4</f>
        <v>21414.600000000002</v>
      </c>
      <c r="E37" s="20">
        <f>166.5+18.4</f>
        <v>184.9</v>
      </c>
      <c r="F37" s="20">
        <f>19951.7+1254+24</f>
        <v>21229.7</v>
      </c>
      <c r="G37" s="33">
        <f>25447.6+198</f>
        <v>25645.6</v>
      </c>
      <c r="H37" s="33">
        <v>10120.4</v>
      </c>
      <c r="I37" s="20">
        <v>21229.7</v>
      </c>
      <c r="J37" s="33"/>
      <c r="K37" s="33"/>
      <c r="L37" s="33"/>
      <c r="M37" s="55">
        <f>M38+M39</f>
        <v>25052300</v>
      </c>
      <c r="N37" s="55">
        <f>N38+N39</f>
        <v>7551410.68</v>
      </c>
      <c r="O37" s="65">
        <f t="shared" si="0"/>
        <v>30.1425844333654</v>
      </c>
    </row>
    <row r="38" spans="1:15" ht="60.75" customHeight="1">
      <c r="A38" s="54"/>
      <c r="B38" s="36" t="s">
        <v>52</v>
      </c>
      <c r="C38" s="23"/>
      <c r="D38" s="23"/>
      <c r="E38" s="23"/>
      <c r="F38" s="23"/>
      <c r="G38" s="34"/>
      <c r="H38" s="34"/>
      <c r="I38" s="34"/>
      <c r="J38" s="8"/>
      <c r="K38" s="34"/>
      <c r="L38" s="35"/>
      <c r="M38" s="32">
        <v>7232100</v>
      </c>
      <c r="N38" s="32">
        <v>0</v>
      </c>
      <c r="O38" s="66">
        <f t="shared" si="0"/>
        <v>0</v>
      </c>
    </row>
    <row r="39" spans="1:15" ht="109.5" customHeight="1">
      <c r="A39" s="54"/>
      <c r="B39" s="63" t="s">
        <v>53</v>
      </c>
      <c r="C39" s="23"/>
      <c r="D39" s="23"/>
      <c r="E39" s="23"/>
      <c r="F39" s="23"/>
      <c r="G39" s="34"/>
      <c r="H39" s="34"/>
      <c r="I39" s="34"/>
      <c r="J39" s="8"/>
      <c r="K39" s="34"/>
      <c r="L39" s="35"/>
      <c r="M39" s="32">
        <v>17820200</v>
      </c>
      <c r="N39" s="32">
        <f>485919.56+3050150.33+4015340.79</f>
        <v>7551410.68</v>
      </c>
      <c r="O39" s="67">
        <f t="shared" si="0"/>
        <v>42.37556637972638</v>
      </c>
    </row>
    <row r="40" spans="1:15" ht="18.75">
      <c r="A40" s="40" t="s">
        <v>41</v>
      </c>
      <c r="B40" s="38" t="s">
        <v>42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57">
        <f>M42+M41</f>
        <v>325000</v>
      </c>
      <c r="N40" s="57">
        <f>N42+N41</f>
        <v>0</v>
      </c>
      <c r="O40" s="65">
        <f t="shared" si="0"/>
        <v>0</v>
      </c>
    </row>
    <row r="41" spans="1:15" ht="18.75">
      <c r="A41" s="54"/>
      <c r="B41" s="22" t="s">
        <v>54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56">
        <v>225000</v>
      </c>
      <c r="N41" s="56">
        <v>0</v>
      </c>
      <c r="O41" s="66">
        <f t="shared" si="0"/>
        <v>0</v>
      </c>
    </row>
    <row r="42" spans="1:15" ht="18.75">
      <c r="A42" s="54"/>
      <c r="B42" s="22" t="s">
        <v>43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56">
        <v>100000</v>
      </c>
      <c r="N42" s="56">
        <v>0</v>
      </c>
      <c r="O42" s="66">
        <f t="shared" si="0"/>
        <v>0</v>
      </c>
    </row>
    <row r="43" spans="1:15" ht="18.75">
      <c r="A43" s="40" t="s">
        <v>44</v>
      </c>
      <c r="B43" s="19" t="s">
        <v>55</v>
      </c>
      <c r="C43" s="20">
        <f>31.3+21.5</f>
        <v>52.8</v>
      </c>
      <c r="D43" s="20">
        <f>C43</f>
        <v>52.8</v>
      </c>
      <c r="E43" s="20">
        <v>0</v>
      </c>
      <c r="F43" s="20">
        <f>D43</f>
        <v>52.8</v>
      </c>
      <c r="G43" s="21">
        <v>100</v>
      </c>
      <c r="H43" s="21">
        <v>0</v>
      </c>
      <c r="I43" s="21">
        <v>52.8</v>
      </c>
      <c r="J43" s="21" t="s">
        <v>21</v>
      </c>
      <c r="K43" s="21" t="s">
        <v>21</v>
      </c>
      <c r="L43" s="21" t="s">
        <v>21</v>
      </c>
      <c r="M43" s="51">
        <v>821358.2</v>
      </c>
      <c r="N43" s="51">
        <v>57313.38</v>
      </c>
      <c r="O43" s="65">
        <f t="shared" si="0"/>
        <v>6.977878835324222</v>
      </c>
    </row>
    <row r="44" spans="1:15" ht="18.75">
      <c r="A44" s="40" t="s">
        <v>45</v>
      </c>
      <c r="B44" s="19" t="s">
        <v>46</v>
      </c>
      <c r="C44" s="20" t="e">
        <f>#REF!+#REF!</f>
        <v>#REF!</v>
      </c>
      <c r="D44" s="20" t="e">
        <f>#REF!+#REF!</f>
        <v>#REF!</v>
      </c>
      <c r="E44" s="20" t="e">
        <f>#REF!+#REF!</f>
        <v>#REF!</v>
      </c>
      <c r="F44" s="20" t="e">
        <f>#REF!+#REF!</f>
        <v>#REF!</v>
      </c>
      <c r="G44" s="21" t="e">
        <f>#REF!+#REF!</f>
        <v>#REF!</v>
      </c>
      <c r="H44" s="21"/>
      <c r="I44" s="21">
        <v>3916.0000000000005</v>
      </c>
      <c r="J44" s="21"/>
      <c r="K44" s="21"/>
      <c r="L44" s="21"/>
      <c r="M44" s="51">
        <f>59136-23.2</f>
        <v>59112.8</v>
      </c>
      <c r="N44" s="51">
        <v>15318.9</v>
      </c>
      <c r="O44" s="65">
        <f t="shared" si="0"/>
        <v>25.91469191105818</v>
      </c>
    </row>
    <row r="45" spans="1:15" ht="18.75">
      <c r="A45" s="41"/>
      <c r="B45" s="42" t="s">
        <v>5</v>
      </c>
      <c r="C45" s="41"/>
      <c r="D45" s="41"/>
      <c r="E45" s="41"/>
      <c r="F45" s="41"/>
      <c r="G45" s="59"/>
      <c r="H45" s="59"/>
      <c r="I45" s="59"/>
      <c r="J45" s="59"/>
      <c r="K45" s="59"/>
      <c r="L45" s="59"/>
      <c r="M45" s="43">
        <f>M12+M14</f>
        <v>63500400</v>
      </c>
      <c r="N45" s="43">
        <f>N12+N14</f>
        <v>9795133.950000001</v>
      </c>
      <c r="O45" s="64">
        <f t="shared" si="0"/>
        <v>15.42531062796455</v>
      </c>
    </row>
    <row r="46" spans="2:15" ht="18.75" hidden="1">
      <c r="B46">
        <v>2240</v>
      </c>
      <c r="M46" s="44">
        <f>M13+M16+M19+M26+M35+M36+M37+M44</f>
        <v>55696052.8</v>
      </c>
      <c r="O46" s="65">
        <f t="shared" si="0"/>
        <v>0</v>
      </c>
    </row>
    <row r="47" spans="2:15" ht="18.75" hidden="1">
      <c r="B47">
        <v>2272</v>
      </c>
      <c r="M47" s="44">
        <f>M27+M31+M41</f>
        <v>512815</v>
      </c>
      <c r="O47" s="65">
        <f t="shared" si="0"/>
        <v>0</v>
      </c>
    </row>
    <row r="48" spans="2:15" ht="18.75" hidden="1">
      <c r="B48">
        <v>2273</v>
      </c>
      <c r="M48" s="44">
        <f>M17+M28+M32+M43+M42</f>
        <v>4830643.2</v>
      </c>
      <c r="O48" s="65">
        <f t="shared" si="0"/>
        <v>0</v>
      </c>
    </row>
    <row r="49" spans="2:15" ht="18.75" hidden="1">
      <c r="B49">
        <v>2610</v>
      </c>
      <c r="M49" s="44">
        <f>M18+M30+M34</f>
        <v>2460889</v>
      </c>
      <c r="O49" s="65">
        <f t="shared" si="0"/>
        <v>0</v>
      </c>
    </row>
    <row r="50" spans="13:15" ht="18.75" hidden="1">
      <c r="M50" s="44">
        <f>M46+M47+M48+M49</f>
        <v>63500400</v>
      </c>
      <c r="O50" s="65">
        <f t="shared" si="0"/>
        <v>0</v>
      </c>
    </row>
    <row r="53" spans="2:13" ht="18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4"/>
    </row>
  </sheetData>
  <sheetProtection/>
  <mergeCells count="10">
    <mergeCell ref="B5:O5"/>
    <mergeCell ref="N8:N9"/>
    <mergeCell ref="O8:O9"/>
    <mergeCell ref="A11:M11"/>
    <mergeCell ref="A8:A9"/>
    <mergeCell ref="B8:B9"/>
    <mergeCell ref="H8:H9"/>
    <mergeCell ref="I8:I9"/>
    <mergeCell ref="J8:J9"/>
    <mergeCell ref="K8:M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2016-02-03T09:31:24Z</cp:lastPrinted>
  <dcterms:created xsi:type="dcterms:W3CDTF">2014-01-17T10:52:16Z</dcterms:created>
  <dcterms:modified xsi:type="dcterms:W3CDTF">2016-02-12T12:38:00Z</dcterms:modified>
  <cp:category/>
  <cp:version/>
  <cp:contentType/>
  <cp:contentStatus/>
</cp:coreProperties>
</file>